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-17 - Výměna UPS v ž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'2022-17 - Výměna UPS v žs...'!$C$112:$K$117</definedName>
    <definedName name="_xlnm.Print_Area" localSheetId="1">'2022-17 - Výměna UPS v žs...'!$C$4:$J$76,'2022-17 - Výměna UPS v žs...'!$C$82:$J$96,'2022-17 - Výměna UPS v žs...'!$C$102:$J$117</definedName>
    <definedName name="_xlnm.Print_Titles" localSheetId="1">'2022-17 - Výměna UPS v žs...'!$112:$112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17"/>
  <c r="BH117"/>
  <c r="BF117"/>
  <c r="BE117"/>
  <c r="T117"/>
  <c r="R117"/>
  <c r="P117"/>
  <c r="BI116"/>
  <c r="BH116"/>
  <c r="BF116"/>
  <c r="BE116"/>
  <c r="T116"/>
  <c r="R116"/>
  <c r="P116"/>
  <c r="BI115"/>
  <c r="BH115"/>
  <c r="BF115"/>
  <c r="BE115"/>
  <c r="T115"/>
  <c r="R115"/>
  <c r="P115"/>
  <c r="J110"/>
  <c r="F110"/>
  <c r="J109"/>
  <c r="F109"/>
  <c r="F107"/>
  <c r="E105"/>
  <c r="J90"/>
  <c r="F90"/>
  <c r="J89"/>
  <c r="F89"/>
  <c r="F87"/>
  <c r="E85"/>
  <c r="J10"/>
  <c r="J87"/>
  <c i="1" r="L90"/>
  <c r="AM90"/>
  <c r="AM89"/>
  <c r="L89"/>
  <c r="AM87"/>
  <c r="L87"/>
  <c r="L85"/>
  <c r="L84"/>
  <c i="2" r="BK117"/>
  <c r="J115"/>
  <c i="1" r="AS94"/>
  <c i="2" r="BK115"/>
  <c r="J116"/>
  <c r="BK116"/>
  <c r="J117"/>
  <c l="1" r="BK114"/>
  <c r="J114"/>
  <c r="J95"/>
  <c r="P114"/>
  <c r="P113"/>
  <c i="1" r="AU95"/>
  <c i="2" r="R114"/>
  <c r="R113"/>
  <c r="T114"/>
  <c r="T113"/>
  <c r="BG117"/>
  <c r="J107"/>
  <c r="BG116"/>
  <c r="BG115"/>
  <c i="1" r="AU94"/>
  <c i="2" r="F35"/>
  <c i="1" r="BD95"/>
  <c r="BD94"/>
  <c r="W33"/>
  <c i="2" r="F34"/>
  <c i="1" r="BC95"/>
  <c r="BC94"/>
  <c r="W32"/>
  <c i="2" r="J31"/>
  <c i="1" r="AV95"/>
  <c i="2" r="F32"/>
  <c i="1" r="BA95"/>
  <c r="BA94"/>
  <c r="AW94"/>
  <c r="AK30"/>
  <c i="2" r="J32"/>
  <c i="1" r="AW95"/>
  <c i="2" r="F31"/>
  <c i="1" r="AZ95"/>
  <c r="AZ94"/>
  <c r="W29"/>
  <c i="2" l="1" r="BK113"/>
  <c r="J113"/>
  <c r="J28"/>
  <c i="1" r="AG95"/>
  <c r="AG94"/>
  <c r="AK26"/>
  <c r="AV94"/>
  <c r="AK29"/>
  <c r="AK35"/>
  <c r="W30"/>
  <c i="2" r="F33"/>
  <c i="1" r="BB95"/>
  <c r="BB94"/>
  <c r="W31"/>
  <c r="AY94"/>
  <c r="AT95"/>
  <c i="2" l="1" r="J37"/>
  <c r="J94"/>
  <c i="1" r="AN95"/>
  <c r="AT94"/>
  <c r="AN94"/>
  <c r="AX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<sst xmlns="http://schemas.openxmlformats.org/spreadsheetml/2006/main">
  <si>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</si>
  <si>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</si>
  <si>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</si>
  <si>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</si>
  <si>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</si>
  <si>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{a5a2d7b0-ebb6-4c25-bc1c-a33fc3b9ce49}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</si>
  <si>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</si>
  <si>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</si>
  <si>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</si>
  <si>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</si>
  <si>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</si>
  <si>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</si>
  <si>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</si>
  <si>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2022/17</t>
  </si>
  <si>
    <t>Stavba:</t>
  </si>
  <si>
    <t>Výměna UPS v žst. Bransouze</t>
  </si>
  <si>
    <t>KSO:</t>
  </si>
  <si>
    <t>CC-CZ:</t>
  </si>
  <si>
    <t>Místo:</t>
  </si>
  <si>
    <t xml:space="preserve"> </t>
  </si>
  <si>
    <t>Datum:</t>
  </si>
  <si>
    <t>15. 6. 2022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</si>
  <si>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</si>
  <si>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</si>
  <si>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</si>
  <si>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</si>
  <si>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</si>
  <si>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</si>
  <si>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</si>
  <si>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26245507</t>
  </si>
  <si>
    <t>AK signal Brno a.s.</t>
  </si>
  <si>
    <t>CZ26245507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</si>
  <si>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</si>
  <si>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</si>
  <si>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</si>
  <si>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</si>
  <si>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</si>
  <si>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</si>
  <si>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</si>
  <si>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</si>
  <si>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</si>
  <si>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</si>
  <si>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</si>
  <si>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</si>
  <si>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</si>
  <si>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</si>
  <si>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</si>
  <si>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</si>
  <si>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</si>
  <si>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</si>
  <si>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</si>
  <si>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</si>
  <si>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</si>
  <si>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</si>
  <si>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</si>
  <si>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</si>
  <si>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</si>
  <si>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</si>
  <si>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</si>
  <si>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</si>
  <si>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</si>
  <si>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</si>
  <si>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</si>
  <si>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</si>
  <si>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</si>
  <si>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</si>
  <si>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</si>
  <si>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</si>
  <si>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</si>
  <si>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</si>
  <si>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</si>
  <si>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</si>
  <si>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</si>
  <si>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</si>
  <si>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</si>
  <si>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</si>
  <si>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</si>
  <si>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</si>
  <si>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</si>
  <si>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</si>
  <si>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</si>
  <si>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</si>
  <si>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</si>
  <si>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</si>
  <si>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</si>
  <si>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</si>
  <si>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</si>
  <si>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</si>
  <si>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</si>
  <si>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</si>
  <si>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</si>
  <si>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</si>
  <si>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</si>
  <si>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</si>
  <si>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</si>
  <si>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</si>
  <si>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</si>
  <si>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</si>
  <si>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</si>
  <si>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</si>
  <si>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</si>
  <si>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</si>
  <si>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</si>
  <si>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</si>
  <si>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</si>
  <si>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</si>
  <si>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</si>
  <si>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M</t>
  </si>
  <si>
    <t>7496600500R</t>
  </si>
  <si>
    <t>Vlastní spotřeba UPS 230/230V AC 5kVA</t>
  </si>
  <si>
    <t>kus</t>
  </si>
  <si>
    <t>4</t>
  </si>
  <si>
    <t>-1430510553</t>
  </si>
  <si>
    <t>K</t>
  </si>
  <si>
    <t>HZS4232</t>
  </si>
  <si>
    <t>Hodinová zúčtovací sazba technik odborný</t>
  </si>
  <si>
    <t>hod</t>
  </si>
  <si>
    <t>-217101017</t>
  </si>
  <si>
    <t>3</t>
  </si>
  <si>
    <t>081002000</t>
  </si>
  <si>
    <t>Doprava zaměstnanců</t>
  </si>
  <si>
    <t>km</t>
  </si>
  <si>
    <t>1483777683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</si>
</sst>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22" xfId="0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left" vertical="center"/>
    </xf>
    <xf numFmtId="0" fontId="17" fillId="0" borderId="20" xfId="0" applyFont="1" applyBorder="1" applyAlignment="1" applyProtection="1">
      <alignment horizontal="center"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2" t="s">
        <v>1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2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2" t="s">
        <v>21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2" t="s">
        <v>24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25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2" t="s">
        <v>27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2" t="s">
        <v>29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30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26</v>
      </c>
      <c r="AL14" s="18"/>
      <c r="AM14" s="18"/>
      <c r="AN14" s="22" t="s">
        <v>31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19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19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79881.880000000005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37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38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39</v>
      </c>
      <c r="AL28" s="35"/>
      <c r="AM28" s="35"/>
      <c r="AN28" s="35"/>
      <c r="AO28" s="35"/>
      <c r="AP28" s="30"/>
      <c r="AQ28" s="30"/>
      <c r="AR28" s="34"/>
      <c r="BE28" s="28"/>
    </row>
    <row r="29" hidden="1" s="3" customFormat="1" ht="14.4" customHeight="1">
      <c r="A29" s="3"/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ROUND(AZ94, 2)</f>
        <v>0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ROUND(AV94, 2)</f>
        <v>0</v>
      </c>
      <c r="AL29" s="37"/>
      <c r="AM29" s="37"/>
      <c r="AN29" s="37"/>
      <c r="AO29" s="37"/>
      <c r="AP29" s="37"/>
      <c r="AQ29" s="37"/>
      <c r="AR29" s="40"/>
      <c r="BE29" s="3"/>
    </row>
    <row r="30" hidden="1" s="3" customFormat="1" ht="14.4" customHeight="1">
      <c r="A30" s="3"/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38">
        <v>0.14999999999999999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ROUND(AW94,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s="3" customFormat="1" ht="14.4" customHeight="1">
      <c r="A31" s="3"/>
      <c r="B31" s="36"/>
      <c r="C31" s="37"/>
      <c r="D31" s="41" t="s">
        <v>40</v>
      </c>
      <c r="E31" s="37"/>
      <c r="F31" s="25" t="s">
        <v>43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ROUND(BB94, 2)</f>
        <v>79881.880000000005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s="3" customFormat="1" ht="14.4" customHeight="1">
      <c r="A32" s="3"/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38">
        <v>0.14999999999999999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79881.880000000005</v>
      </c>
      <c r="AL35" s="44"/>
      <c r="AM35" s="44"/>
      <c r="AN35" s="44"/>
      <c r="AO35" s="48"/>
      <c r="AP35" s="42"/>
      <c r="AQ35" s="42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4"/>
      <c r="BE37" s="28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49"/>
      <c r="C49" s="50"/>
      <c r="D49" s="51" t="s">
        <v>49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50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28"/>
      <c r="B60" s="29"/>
      <c r="C60" s="30"/>
      <c r="D60" s="54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4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4" t="s">
        <v>51</v>
      </c>
      <c r="AI60" s="32"/>
      <c r="AJ60" s="32"/>
      <c r="AK60" s="32"/>
      <c r="AL60" s="32"/>
      <c r="AM60" s="54" t="s">
        <v>52</v>
      </c>
      <c r="AN60" s="32"/>
      <c r="AO60" s="32"/>
      <c r="AP60" s="30"/>
      <c r="AQ60" s="30"/>
      <c r="AR60" s="34"/>
      <c r="BE60" s="28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28"/>
      <c r="B64" s="29"/>
      <c r="C64" s="30"/>
      <c r="D64" s="51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54</v>
      </c>
      <c r="AI64" s="55"/>
      <c r="AJ64" s="55"/>
      <c r="AK64" s="55"/>
      <c r="AL64" s="55"/>
      <c r="AM64" s="55"/>
      <c r="AN64" s="55"/>
      <c r="AO64" s="55"/>
      <c r="AP64" s="30"/>
      <c r="AQ64" s="30"/>
      <c r="AR64" s="34"/>
      <c r="BE64" s="28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28"/>
      <c r="B75" s="29"/>
      <c r="C75" s="30"/>
      <c r="D75" s="54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4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4" t="s">
        <v>51</v>
      </c>
      <c r="AI75" s="32"/>
      <c r="AJ75" s="32"/>
      <c r="AK75" s="32"/>
      <c r="AL75" s="32"/>
      <c r="AM75" s="54" t="s">
        <v>52</v>
      </c>
      <c r="AN75" s="32"/>
      <c r="AO75" s="32"/>
      <c r="AP75" s="30"/>
      <c r="AQ75" s="30"/>
      <c r="AR75" s="34"/>
      <c r="BE75" s="28"/>
    </row>
    <row r="76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4"/>
      <c r="BE76" s="28"/>
    </row>
    <row r="77" s="2" customFormat="1" ht="6.96" customHeight="1">
      <c r="A77" s="28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4"/>
      <c r="BE77" s="28"/>
    </row>
    <row r="81" s="2" customFormat="1" ht="6.96" customHeight="1">
      <c r="A81" s="28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4"/>
      <c r="BE81" s="28"/>
    </row>
    <row r="82" s="2" customFormat="1" ht="24.96" customHeight="1">
      <c r="A82" s="28"/>
      <c r="B82" s="29"/>
      <c r="C82" s="19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4"/>
      <c r="B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4"/>
      <c r="BE83" s="28"/>
    </row>
    <row r="84" s="4" customFormat="1" ht="12" customHeight="1">
      <c r="A84" s="4"/>
      <c r="B84" s="60"/>
      <c r="C84" s="25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2022/17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Výměna UPS v žst. Bransouze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4"/>
      <c r="BE86" s="28"/>
    </row>
    <row r="87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68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69" t="str">
        <f>IF(AN8= "","",AN8)</f>
        <v>15. 6. 2022</v>
      </c>
      <c r="AN87" s="69"/>
      <c r="AO87" s="30"/>
      <c r="AP87" s="30"/>
      <c r="AQ87" s="30"/>
      <c r="AR87" s="34"/>
      <c r="B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4"/>
      <c r="BE88" s="28"/>
    </row>
    <row r="89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61" t="str">
        <f>IF(E11= "","",E11)</f>
        <v>Správa železnic, státní organizace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32</v>
      </c>
      <c r="AJ89" s="30"/>
      <c r="AK89" s="30"/>
      <c r="AL89" s="30"/>
      <c r="AM89" s="70" t="str">
        <f>IF(E17="","",E17)</f>
        <v xml:space="preserve"> </v>
      </c>
      <c r="AN89" s="61"/>
      <c r="AO89" s="61"/>
      <c r="AP89" s="61"/>
      <c r="AQ89" s="30"/>
      <c r="AR89" s="34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8"/>
    </row>
    <row r="90" s="2" customFormat="1" ht="15.15" customHeight="1">
      <c r="A90" s="28"/>
      <c r="B90" s="29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61" t="str">
        <f>IF(E14="","",E14)</f>
        <v>AK signal Brno a.s.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34</v>
      </c>
      <c r="AJ90" s="30"/>
      <c r="AK90" s="30"/>
      <c r="AL90" s="30"/>
      <c r="AM90" s="70" t="str">
        <f>IF(E20="","",E20)</f>
        <v xml:space="preserve"> </v>
      </c>
      <c r="AN90" s="61"/>
      <c r="AO90" s="61"/>
      <c r="AP90" s="61"/>
      <c r="AQ90" s="30"/>
      <c r="AR90" s="34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8"/>
    </row>
    <row r="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4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8"/>
    </row>
    <row r="92" s="2" customFormat="1" ht="29.28" customHeight="1">
      <c r="A92" s="28"/>
      <c r="B92" s="29"/>
      <c r="C92" s="83" t="s">
        <v>57</v>
      </c>
      <c r="D92" s="84"/>
      <c r="E92" s="84"/>
      <c r="F92" s="84"/>
      <c r="G92" s="84"/>
      <c r="H92" s="85"/>
      <c r="I92" s="86" t="s">
        <v>58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59</v>
      </c>
      <c r="AH92" s="84"/>
      <c r="AI92" s="84"/>
      <c r="AJ92" s="84"/>
      <c r="AK92" s="84"/>
      <c r="AL92" s="84"/>
      <c r="AM92" s="84"/>
      <c r="AN92" s="86" t="s">
        <v>60</v>
      </c>
      <c r="AO92" s="84"/>
      <c r="AP92" s="88"/>
      <c r="AQ92" s="89" t="s">
        <v>61</v>
      </c>
      <c r="AR92" s="34"/>
      <c r="AS92" s="90" t="s">
        <v>62</v>
      </c>
      <c r="AT92" s="91" t="s">
        <v>63</v>
      </c>
      <c r="AU92" s="91" t="s">
        <v>64</v>
      </c>
      <c r="AV92" s="91" t="s">
        <v>65</v>
      </c>
      <c r="AW92" s="91" t="s">
        <v>66</v>
      </c>
      <c r="AX92" s="91" t="s">
        <v>67</v>
      </c>
      <c r="AY92" s="91" t="s">
        <v>68</v>
      </c>
      <c r="AZ92" s="91" t="s">
        <v>69</v>
      </c>
      <c r="BA92" s="91" t="s">
        <v>70</v>
      </c>
      <c r="BB92" s="91" t="s">
        <v>71</v>
      </c>
      <c r="BC92" s="91" t="s">
        <v>72</v>
      </c>
      <c r="BD92" s="92" t="s">
        <v>73</v>
      </c>
      <c r="BE92" s="28"/>
    </row>
    <row r="93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4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8"/>
    </row>
    <row r="94" s="6" customFormat="1" ht="32.4" customHeight="1">
      <c r="A94" s="6"/>
      <c r="B94" s="96"/>
      <c r="C94" s="97" t="s">
        <v>74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79881.880000000005</v>
      </c>
      <c r="AH94" s="99"/>
      <c r="AI94" s="99"/>
      <c r="AJ94" s="99"/>
      <c r="AK94" s="99"/>
      <c r="AL94" s="99"/>
      <c r="AM94" s="99"/>
      <c r="AN94" s="100">
        <f>SUM(AG94,AT94)</f>
        <v>79881.880000000005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0</v>
      </c>
      <c r="AU94" s="105">
        <f>ROUND(AU95,5)</f>
        <v>2</v>
      </c>
      <c r="AV94" s="104">
        <f>ROUND(AZ94*L29,2)</f>
        <v>0</v>
      </c>
      <c r="AW94" s="104">
        <f>ROUND(BA94*L30,2)</f>
        <v>0</v>
      </c>
      <c r="AX94" s="104">
        <f>ROUND(BB94*L29,2)</f>
        <v>16775.189999999999</v>
      </c>
      <c r="AY94" s="104">
        <f>ROUND(BC94*L30,2)</f>
        <v>0</v>
      </c>
      <c r="AZ94" s="104">
        <f>ROUND(AZ95,2)</f>
        <v>0</v>
      </c>
      <c r="BA94" s="104">
        <f>ROUND(BA95,2)</f>
        <v>0</v>
      </c>
      <c r="BB94" s="104">
        <f>ROUND(BB95,2)</f>
        <v>79881.880000000005</v>
      </c>
      <c r="BC94" s="104">
        <f>ROUND(BC95,2)</f>
        <v>0</v>
      </c>
      <c r="BD94" s="106">
        <f>ROUND(BD95,2)</f>
        <v>0</v>
      </c>
      <c r="BE94" s="6"/>
      <c r="BS94" s="107" t="s">
        <v>75</v>
      </c>
      <c r="BT94" s="107" t="s">
        <v>76</v>
      </c>
      <c r="BV94" s="107" t="s">
        <v>77</v>
      </c>
      <c r="BW94" s="107" t="s">
        <v>5</v>
      </c>
      <c r="BX94" s="107" t="s">
        <v>78</v>
      </c>
      <c r="CL94" s="107" t="s">
        <v>1</v>
      </c>
    </row>
    <row r="95" s="7" customFormat="1" ht="16.5" customHeight="1">
      <c r="A95" s="108" t="s">
        <v>79</v>
      </c>
      <c r="B95" s="109"/>
      <c r="C95" s="110"/>
      <c r="D95" s="111" t="s">
        <v>13</v>
      </c>
      <c r="E95" s="111"/>
      <c r="F95" s="111"/>
      <c r="G95" s="111"/>
      <c r="H95" s="111"/>
      <c r="I95" s="112"/>
      <c r="J95" s="111" t="s">
        <v>15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'2022-17 - Výměna UPS v žs...'!J28</f>
        <v>79881.880000000005</v>
      </c>
      <c r="AH95" s="112"/>
      <c r="AI95" s="112"/>
      <c r="AJ95" s="112"/>
      <c r="AK95" s="112"/>
      <c r="AL95" s="112"/>
      <c r="AM95" s="112"/>
      <c r="AN95" s="113">
        <f>SUM(AG95,AT95)</f>
        <v>79881.880000000005</v>
      </c>
      <c r="AO95" s="112"/>
      <c r="AP95" s="112"/>
      <c r="AQ95" s="114" t="s">
        <v>80</v>
      </c>
      <c r="AR95" s="115"/>
      <c r="AS95" s="116">
        <v>0</v>
      </c>
      <c r="AT95" s="117">
        <f>ROUND(SUM(AV95:AW95),2)</f>
        <v>0</v>
      </c>
      <c r="AU95" s="118">
        <f>'2022-17 - Výměna UPS v žs...'!P113</f>
        <v>2</v>
      </c>
      <c r="AV95" s="117">
        <f>'2022-17 - Výměna UPS v žs...'!J31</f>
        <v>0</v>
      </c>
      <c r="AW95" s="117">
        <f>'2022-17 - Výměna UPS v žs...'!J32</f>
        <v>0</v>
      </c>
      <c r="AX95" s="117">
        <f>'2022-17 - Výměna UPS v žs...'!J33</f>
        <v>0</v>
      </c>
      <c r="AY95" s="117">
        <f>'2022-17 - Výměna UPS v žs...'!J34</f>
        <v>0</v>
      </c>
      <c r="AZ95" s="117">
        <f>'2022-17 - Výměna UPS v žs...'!F31</f>
        <v>0</v>
      </c>
      <c r="BA95" s="117">
        <f>'2022-17 - Výměna UPS v žs...'!F32</f>
        <v>0</v>
      </c>
      <c r="BB95" s="117">
        <f>'2022-17 - Výměna UPS v žs...'!F33</f>
        <v>79881.880000000005</v>
      </c>
      <c r="BC95" s="117">
        <f>'2022-17 - Výměna UPS v žs...'!F34</f>
        <v>0</v>
      </c>
      <c r="BD95" s="119">
        <f>'2022-17 - Výměna UPS v žs...'!F35</f>
        <v>0</v>
      </c>
      <c r="BE95" s="7"/>
      <c r="BT95" s="120" t="s">
        <v>81</v>
      </c>
      <c r="BU95" s="120" t="s">
        <v>82</v>
      </c>
      <c r="BV95" s="120" t="s">
        <v>77</v>
      </c>
      <c r="BW95" s="120" t="s">
        <v>5</v>
      </c>
      <c r="BX95" s="120" t="s">
        <v>78</v>
      </c>
      <c r="CL95" s="120" t="s">
        <v>1</v>
      </c>
    </row>
    <row r="96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4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4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sheet="1" formatColumns="0" formatRows="0" objects="1" scenarios="1" spinCount="100000" saltValue="HQXnvpsotPIvhzpu3V5aIDpQ1DFQoR9xL+dZ/+Pg10EV9Ivn3yG8s4Ucgtvh7VowNLtO1ep48/pSaFWxFBdS6Q==" hashValue="X9HNMBaCgwomFWQfii0F7ZNGtmiUHNxbmbGdEW09f+odsuID2Lz2BHXOlQimtf826mlVKUFf0yPopgqxxGrl0A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17 - Výměna UPS v ž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6"/>
      <c r="AT3" s="13" t="s">
        <v>83</v>
      </c>
    </row>
    <row r="4" s="1" customFormat="1" ht="24.96" customHeight="1">
      <c r="B4" s="16"/>
      <c r="D4" s="123" t="s">
        <v>84</v>
      </c>
      <c r="L4" s="16"/>
      <c r="M4" s="124" t="s">
        <v>10</v>
      </c>
      <c r="AT4" s="13" t="s">
        <v>33</v>
      </c>
    </row>
    <row r="5" s="1" customFormat="1" ht="6.96" customHeight="1">
      <c r="B5" s="16"/>
      <c r="L5" s="16"/>
    </row>
    <row r="6" s="2" customFormat="1" ht="12" customHeight="1">
      <c r="A6" s="28"/>
      <c r="B6" s="34"/>
      <c r="C6" s="28"/>
      <c r="D6" s="125" t="s">
        <v>14</v>
      </c>
      <c r="E6" s="28"/>
      <c r="F6" s="28"/>
      <c r="G6" s="28"/>
      <c r="H6" s="28"/>
      <c r="I6" s="28"/>
      <c r="J6" s="28"/>
      <c r="K6" s="28"/>
      <c r="L6" s="53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="2" customFormat="1" ht="16.5" customHeight="1">
      <c r="A7" s="28"/>
      <c r="B7" s="34"/>
      <c r="C7" s="28"/>
      <c r="D7" s="28"/>
      <c r="E7" s="126" t="s">
        <v>15</v>
      </c>
      <c r="F7" s="28"/>
      <c r="G7" s="28"/>
      <c r="H7" s="28"/>
      <c r="I7" s="28"/>
      <c r="J7" s="28"/>
      <c r="K7" s="28"/>
      <c r="L7" s="53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="2" customFormat="1">
      <c r="A8" s="28"/>
      <c r="B8" s="34"/>
      <c r="C8" s="28"/>
      <c r="D8" s="28"/>
      <c r="E8" s="28"/>
      <c r="F8" s="28"/>
      <c r="G8" s="28"/>
      <c r="H8" s="28"/>
      <c r="I8" s="28"/>
      <c r="J8" s="28"/>
      <c r="K8" s="28"/>
      <c r="L8" s="53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2" customHeight="1">
      <c r="A9" s="28"/>
      <c r="B9" s="34"/>
      <c r="C9" s="28"/>
      <c r="D9" s="125" t="s">
        <v>16</v>
      </c>
      <c r="E9" s="28"/>
      <c r="F9" s="127" t="s">
        <v>1</v>
      </c>
      <c r="G9" s="28"/>
      <c r="H9" s="28"/>
      <c r="I9" s="125" t="s">
        <v>17</v>
      </c>
      <c r="J9" s="127" t="s">
        <v>1</v>
      </c>
      <c r="K9" s="28"/>
      <c r="L9" s="53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 ht="12" customHeight="1">
      <c r="A10" s="28"/>
      <c r="B10" s="34"/>
      <c r="C10" s="28"/>
      <c r="D10" s="125" t="s">
        <v>18</v>
      </c>
      <c r="E10" s="28"/>
      <c r="F10" s="127" t="s">
        <v>19</v>
      </c>
      <c r="G10" s="28"/>
      <c r="H10" s="28"/>
      <c r="I10" s="125" t="s">
        <v>20</v>
      </c>
      <c r="J10" s="128" t="str">
        <f>'Rekapitulace stavby'!AN8</f>
        <v>15. 6. 2022</v>
      </c>
      <c r="K10" s="28"/>
      <c r="L10" s="5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0.8" customHeight="1">
      <c r="A11" s="28"/>
      <c r="B11" s="34"/>
      <c r="C11" s="28"/>
      <c r="D11" s="28"/>
      <c r="E11" s="28"/>
      <c r="F11" s="28"/>
      <c r="G11" s="28"/>
      <c r="H11" s="28"/>
      <c r="I11" s="28"/>
      <c r="J11" s="28"/>
      <c r="K11" s="28"/>
      <c r="L11" s="53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34"/>
      <c r="C12" s="28"/>
      <c r="D12" s="125" t="s">
        <v>22</v>
      </c>
      <c r="E12" s="28"/>
      <c r="F12" s="28"/>
      <c r="G12" s="28"/>
      <c r="H12" s="28"/>
      <c r="I12" s="125" t="s">
        <v>23</v>
      </c>
      <c r="J12" s="127" t="s">
        <v>24</v>
      </c>
      <c r="K12" s="28"/>
      <c r="L12" s="5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8" customHeight="1">
      <c r="A13" s="28"/>
      <c r="B13" s="34"/>
      <c r="C13" s="28"/>
      <c r="D13" s="28"/>
      <c r="E13" s="127" t="s">
        <v>25</v>
      </c>
      <c r="F13" s="28"/>
      <c r="G13" s="28"/>
      <c r="H13" s="28"/>
      <c r="I13" s="125" t="s">
        <v>26</v>
      </c>
      <c r="J13" s="127" t="s">
        <v>27</v>
      </c>
      <c r="K13" s="28"/>
      <c r="L13" s="53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6.96" customHeight="1">
      <c r="A14" s="28"/>
      <c r="B14" s="34"/>
      <c r="C14" s="28"/>
      <c r="D14" s="28"/>
      <c r="E14" s="28"/>
      <c r="F14" s="28"/>
      <c r="G14" s="28"/>
      <c r="H14" s="28"/>
      <c r="I14" s="28"/>
      <c r="J14" s="28"/>
      <c r="K14" s="28"/>
      <c r="L14" s="53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2" customHeight="1">
      <c r="A15" s="28"/>
      <c r="B15" s="34"/>
      <c r="C15" s="28"/>
      <c r="D15" s="125" t="s">
        <v>28</v>
      </c>
      <c r="E15" s="28"/>
      <c r="F15" s="28"/>
      <c r="G15" s="28"/>
      <c r="H15" s="28"/>
      <c r="I15" s="125" t="s">
        <v>23</v>
      </c>
      <c r="J15" s="127" t="s">
        <v>29</v>
      </c>
      <c r="K15" s="28"/>
      <c r="L15" s="53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18" customHeight="1">
      <c r="A16" s="28"/>
      <c r="B16" s="34"/>
      <c r="C16" s="28"/>
      <c r="D16" s="28"/>
      <c r="E16" s="127" t="s">
        <v>30</v>
      </c>
      <c r="F16" s="28"/>
      <c r="G16" s="28"/>
      <c r="H16" s="28"/>
      <c r="I16" s="125" t="s">
        <v>26</v>
      </c>
      <c r="J16" s="127" t="s">
        <v>31</v>
      </c>
      <c r="K16" s="28"/>
      <c r="L16" s="53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6.96" customHeight="1">
      <c r="A17" s="28"/>
      <c r="B17" s="34"/>
      <c r="C17" s="28"/>
      <c r="D17" s="28"/>
      <c r="E17" s="28"/>
      <c r="F17" s="28"/>
      <c r="G17" s="28"/>
      <c r="H17" s="28"/>
      <c r="I17" s="28"/>
      <c r="J17" s="28"/>
      <c r="K17" s="28"/>
      <c r="L17" s="53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2" customHeight="1">
      <c r="A18" s="28"/>
      <c r="B18" s="34"/>
      <c r="C18" s="28"/>
      <c r="D18" s="125" t="s">
        <v>32</v>
      </c>
      <c r="E18" s="28"/>
      <c r="F18" s="28"/>
      <c r="G18" s="28"/>
      <c r="H18" s="28"/>
      <c r="I18" s="125" t="s">
        <v>23</v>
      </c>
      <c r="J18" s="127" t="s">
        <v>1</v>
      </c>
      <c r="K18" s="28"/>
      <c r="L18" s="53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18" customHeight="1">
      <c r="A19" s="28"/>
      <c r="B19" s="34"/>
      <c r="C19" s="28"/>
      <c r="D19" s="28"/>
      <c r="E19" s="127" t="s">
        <v>19</v>
      </c>
      <c r="F19" s="28"/>
      <c r="G19" s="28"/>
      <c r="H19" s="28"/>
      <c r="I19" s="125" t="s">
        <v>26</v>
      </c>
      <c r="J19" s="127" t="s">
        <v>1</v>
      </c>
      <c r="K19" s="28"/>
      <c r="L19" s="53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6.96" customHeight="1">
      <c r="A20" s="28"/>
      <c r="B20" s="34"/>
      <c r="C20" s="28"/>
      <c r="D20" s="28"/>
      <c r="E20" s="28"/>
      <c r="F20" s="28"/>
      <c r="G20" s="28"/>
      <c r="H20" s="28"/>
      <c r="I20" s="28"/>
      <c r="J20" s="28"/>
      <c r="K20" s="28"/>
      <c r="L20" s="53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2" customHeight="1">
      <c r="A21" s="28"/>
      <c r="B21" s="34"/>
      <c r="C21" s="28"/>
      <c r="D21" s="125" t="s">
        <v>34</v>
      </c>
      <c r="E21" s="28"/>
      <c r="F21" s="28"/>
      <c r="G21" s="28"/>
      <c r="H21" s="28"/>
      <c r="I21" s="125" t="s">
        <v>23</v>
      </c>
      <c r="J21" s="127" t="s">
        <v>1</v>
      </c>
      <c r="K21" s="28"/>
      <c r="L21" s="53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18" customHeight="1">
      <c r="A22" s="28"/>
      <c r="B22" s="34"/>
      <c r="C22" s="28"/>
      <c r="D22" s="28"/>
      <c r="E22" s="127" t="s">
        <v>19</v>
      </c>
      <c r="F22" s="28"/>
      <c r="G22" s="28"/>
      <c r="H22" s="28"/>
      <c r="I22" s="125" t="s">
        <v>26</v>
      </c>
      <c r="J22" s="127" t="s">
        <v>1</v>
      </c>
      <c r="K22" s="28"/>
      <c r="L22" s="53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6.96" customHeight="1">
      <c r="A23" s="28"/>
      <c r="B23" s="34"/>
      <c r="C23" s="28"/>
      <c r="D23" s="28"/>
      <c r="E23" s="28"/>
      <c r="F23" s="28"/>
      <c r="G23" s="28"/>
      <c r="H23" s="28"/>
      <c r="I23" s="28"/>
      <c r="J23" s="28"/>
      <c r="K23" s="28"/>
      <c r="L23" s="53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2" customHeight="1">
      <c r="A24" s="28"/>
      <c r="B24" s="34"/>
      <c r="C24" s="28"/>
      <c r="D24" s="125" t="s">
        <v>35</v>
      </c>
      <c r="E24" s="28"/>
      <c r="F24" s="28"/>
      <c r="G24" s="28"/>
      <c r="H24" s="28"/>
      <c r="I24" s="28"/>
      <c r="J24" s="28"/>
      <c r="K24" s="28"/>
      <c r="L24" s="53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8" customFormat="1" ht="16.5" customHeight="1">
      <c r="A25" s="129"/>
      <c r="B25" s="130"/>
      <c r="C25" s="129"/>
      <c r="D25" s="129"/>
      <c r="E25" s="131" t="s">
        <v>1</v>
      </c>
      <c r="F25" s="131"/>
      <c r="G25" s="131"/>
      <c r="H25" s="131"/>
      <c r="I25" s="129"/>
      <c r="J25" s="129"/>
      <c r="K25" s="129"/>
      <c r="L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28"/>
      <c r="B26" s="34"/>
      <c r="C26" s="28"/>
      <c r="D26" s="28"/>
      <c r="E26" s="28"/>
      <c r="F26" s="28"/>
      <c r="G26" s="28"/>
      <c r="H26" s="28"/>
      <c r="I26" s="28"/>
      <c r="J26" s="28"/>
      <c r="K26" s="28"/>
      <c r="L26" s="53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2" customFormat="1" ht="6.96" customHeight="1">
      <c r="A27" s="28"/>
      <c r="B27" s="34"/>
      <c r="C27" s="28"/>
      <c r="D27" s="133"/>
      <c r="E27" s="133"/>
      <c r="F27" s="133"/>
      <c r="G27" s="133"/>
      <c r="H27" s="133"/>
      <c r="I27" s="133"/>
      <c r="J27" s="133"/>
      <c r="K27" s="133"/>
      <c r="L27" s="53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="2" customFormat="1" ht="25.44" customHeight="1">
      <c r="A28" s="28"/>
      <c r="B28" s="34"/>
      <c r="C28" s="28"/>
      <c r="D28" s="134" t="s">
        <v>36</v>
      </c>
      <c r="E28" s="28"/>
      <c r="F28" s="28"/>
      <c r="G28" s="28"/>
      <c r="H28" s="28"/>
      <c r="I28" s="28"/>
      <c r="J28" s="135">
        <f>ROUND(J113, 2)</f>
        <v>79881.880000000005</v>
      </c>
      <c r="K28" s="28"/>
      <c r="L28" s="53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34"/>
      <c r="C29" s="28"/>
      <c r="D29" s="133"/>
      <c r="E29" s="133"/>
      <c r="F29" s="133"/>
      <c r="G29" s="133"/>
      <c r="H29" s="133"/>
      <c r="I29" s="133"/>
      <c r="J29" s="133"/>
      <c r="K29" s="133"/>
      <c r="L29" s="53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14.4" customHeight="1">
      <c r="A30" s="28"/>
      <c r="B30" s="34"/>
      <c r="C30" s="28"/>
      <c r="D30" s="28"/>
      <c r="E30" s="28"/>
      <c r="F30" s="136" t="s">
        <v>38</v>
      </c>
      <c r="G30" s="28"/>
      <c r="H30" s="28"/>
      <c r="I30" s="136" t="s">
        <v>37</v>
      </c>
      <c r="J30" s="136" t="s">
        <v>39</v>
      </c>
      <c r="K30" s="28"/>
      <c r="L30" s="53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14.4" customHeight="1">
      <c r="A31" s="28"/>
      <c r="B31" s="34"/>
      <c r="C31" s="28"/>
      <c r="D31" s="137" t="s">
        <v>40</v>
      </c>
      <c r="E31" s="125" t="s">
        <v>41</v>
      </c>
      <c r="F31" s="138">
        <f>ROUND((SUM(BE113:BE117)),  2)</f>
        <v>0</v>
      </c>
      <c r="G31" s="28"/>
      <c r="H31" s="28"/>
      <c r="I31" s="139">
        <v>0.20999999999999999</v>
      </c>
      <c r="J31" s="138">
        <f>ROUND(((SUM(BE113:BE117))*I31),  2)</f>
        <v>0</v>
      </c>
      <c r="K31" s="28"/>
      <c r="L31" s="53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125" t="s">
        <v>42</v>
      </c>
      <c r="F32" s="138">
        <f>ROUND((SUM(BF113:BF117)),  2)</f>
        <v>0</v>
      </c>
      <c r="G32" s="28"/>
      <c r="H32" s="28"/>
      <c r="I32" s="139">
        <v>0.14999999999999999</v>
      </c>
      <c r="J32" s="138">
        <f>ROUND(((SUM(BF113:BF117))*I32),  2)</f>
        <v>0</v>
      </c>
      <c r="K32" s="28"/>
      <c r="L32" s="53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34"/>
      <c r="C33" s="28"/>
      <c r="D33" s="125" t="s">
        <v>40</v>
      </c>
      <c r="E33" s="125" t="s">
        <v>43</v>
      </c>
      <c r="F33" s="138">
        <f>ROUND((SUM(BG113:BG117)),  2)</f>
        <v>79881.880000000005</v>
      </c>
      <c r="G33" s="28"/>
      <c r="H33" s="28"/>
      <c r="I33" s="139">
        <v>0.20999999999999999</v>
      </c>
      <c r="J33" s="138">
        <f>0</f>
        <v>0</v>
      </c>
      <c r="K33" s="28"/>
      <c r="L33" s="53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34"/>
      <c r="C34" s="28"/>
      <c r="D34" s="28"/>
      <c r="E34" s="125" t="s">
        <v>44</v>
      </c>
      <c r="F34" s="138">
        <f>ROUND((SUM(BH113:BH117)),  2)</f>
        <v>0</v>
      </c>
      <c r="G34" s="28"/>
      <c r="H34" s="28"/>
      <c r="I34" s="139">
        <v>0.14999999999999999</v>
      </c>
      <c r="J34" s="138">
        <f>0</f>
        <v>0</v>
      </c>
      <c r="K34" s="28"/>
      <c r="L34" s="53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5" t="s">
        <v>45</v>
      </c>
      <c r="F35" s="138">
        <f>ROUND((SUM(BI113:BI117)),  2)</f>
        <v>0</v>
      </c>
      <c r="G35" s="28"/>
      <c r="H35" s="28"/>
      <c r="I35" s="139">
        <v>0</v>
      </c>
      <c r="J35" s="138">
        <f>0</f>
        <v>0</v>
      </c>
      <c r="K35" s="28"/>
      <c r="L35" s="53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6.96" customHeight="1">
      <c r="A36" s="28"/>
      <c r="B36" s="34"/>
      <c r="C36" s="28"/>
      <c r="D36" s="28"/>
      <c r="E36" s="28"/>
      <c r="F36" s="28"/>
      <c r="G36" s="28"/>
      <c r="H36" s="28"/>
      <c r="I36" s="28"/>
      <c r="J36" s="28"/>
      <c r="K36" s="28"/>
      <c r="L36" s="53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="2" customFormat="1" ht="25.44" customHeight="1">
      <c r="A37" s="28"/>
      <c r="B37" s="34"/>
      <c r="C37" s="140"/>
      <c r="D37" s="141" t="s">
        <v>46</v>
      </c>
      <c r="E37" s="142"/>
      <c r="F37" s="142"/>
      <c r="G37" s="143" t="s">
        <v>47</v>
      </c>
      <c r="H37" s="144" t="s">
        <v>48</v>
      </c>
      <c r="I37" s="142"/>
      <c r="J37" s="145">
        <f>SUM(J28:J35)</f>
        <v>79881.880000000005</v>
      </c>
      <c r="K37" s="146"/>
      <c r="L37" s="53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14.4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3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3"/>
      <c r="D50" s="147" t="s">
        <v>49</v>
      </c>
      <c r="E50" s="148"/>
      <c r="F50" s="148"/>
      <c r="G50" s="147" t="s">
        <v>50</v>
      </c>
      <c r="H50" s="148"/>
      <c r="I50" s="148"/>
      <c r="J50" s="148"/>
      <c r="K50" s="148"/>
      <c r="L50" s="53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28"/>
      <c r="B61" s="34"/>
      <c r="C61" s="28"/>
      <c r="D61" s="149" t="s">
        <v>51</v>
      </c>
      <c r="E61" s="150"/>
      <c r="F61" s="151" t="s">
        <v>52</v>
      </c>
      <c r="G61" s="149" t="s">
        <v>51</v>
      </c>
      <c r="H61" s="150"/>
      <c r="I61" s="150"/>
      <c r="J61" s="152" t="s">
        <v>52</v>
      </c>
      <c r="K61" s="150"/>
      <c r="L61" s="53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28"/>
      <c r="B65" s="34"/>
      <c r="C65" s="28"/>
      <c r="D65" s="147" t="s">
        <v>53</v>
      </c>
      <c r="E65" s="153"/>
      <c r="F65" s="153"/>
      <c r="G65" s="147" t="s">
        <v>54</v>
      </c>
      <c r="H65" s="153"/>
      <c r="I65" s="153"/>
      <c r="J65" s="153"/>
      <c r="K65" s="153"/>
      <c r="L65" s="53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28"/>
      <c r="B76" s="34"/>
      <c r="C76" s="28"/>
      <c r="D76" s="149" t="s">
        <v>51</v>
      </c>
      <c r="E76" s="150"/>
      <c r="F76" s="151" t="s">
        <v>52</v>
      </c>
      <c r="G76" s="149" t="s">
        <v>51</v>
      </c>
      <c r="H76" s="150"/>
      <c r="I76" s="150"/>
      <c r="J76" s="152" t="s">
        <v>52</v>
      </c>
      <c r="K76" s="150"/>
      <c r="L76" s="53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53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156"/>
      <c r="C81" s="157"/>
      <c r="D81" s="157"/>
      <c r="E81" s="157"/>
      <c r="F81" s="157"/>
      <c r="G81" s="157"/>
      <c r="H81" s="157"/>
      <c r="I81" s="157"/>
      <c r="J81" s="157"/>
      <c r="K81" s="157"/>
      <c r="L81" s="53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85</v>
      </c>
      <c r="D82" s="30"/>
      <c r="E82" s="30"/>
      <c r="F82" s="30"/>
      <c r="G82" s="30"/>
      <c r="H82" s="30"/>
      <c r="I82" s="30"/>
      <c r="J82" s="30"/>
      <c r="K82" s="30"/>
      <c r="L82" s="53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3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3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30"/>
      <c r="D85" s="30"/>
      <c r="E85" s="66" t="str">
        <f>E7</f>
        <v>Výměna UPS v žst. Bransouze</v>
      </c>
      <c r="F85" s="30"/>
      <c r="G85" s="30"/>
      <c r="H85" s="30"/>
      <c r="I85" s="30"/>
      <c r="J85" s="30"/>
      <c r="K85" s="30"/>
      <c r="L85" s="53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53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2" customHeight="1">
      <c r="A87" s="28"/>
      <c r="B87" s="29"/>
      <c r="C87" s="25" t="s">
        <v>18</v>
      </c>
      <c r="D87" s="30"/>
      <c r="E87" s="30"/>
      <c r="F87" s="22" t="str">
        <f>F10</f>
        <v xml:space="preserve"> </v>
      </c>
      <c r="G87" s="30"/>
      <c r="H87" s="30"/>
      <c r="I87" s="25" t="s">
        <v>20</v>
      </c>
      <c r="J87" s="69" t="str">
        <f>IF(J10="","",J10)</f>
        <v>15. 6. 2022</v>
      </c>
      <c r="K87" s="30"/>
      <c r="L87" s="53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3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5.15" customHeight="1">
      <c r="A89" s="28"/>
      <c r="B89" s="29"/>
      <c r="C89" s="25" t="s">
        <v>22</v>
      </c>
      <c r="D89" s="30"/>
      <c r="E89" s="30"/>
      <c r="F89" s="22" t="str">
        <f>E13</f>
        <v>Správa železnic, státní organizace</v>
      </c>
      <c r="G89" s="30"/>
      <c r="H89" s="30"/>
      <c r="I89" s="25" t="s">
        <v>32</v>
      </c>
      <c r="J89" s="26" t="str">
        <f>E19</f>
        <v xml:space="preserve"> </v>
      </c>
      <c r="K89" s="30"/>
      <c r="L89" s="53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15.15" customHeight="1">
      <c r="A90" s="28"/>
      <c r="B90" s="29"/>
      <c r="C90" s="25" t="s">
        <v>28</v>
      </c>
      <c r="D90" s="30"/>
      <c r="E90" s="30"/>
      <c r="F90" s="22" t="str">
        <f>IF(E16="","",E16)</f>
        <v>AK signal Brno a.s.</v>
      </c>
      <c r="G90" s="30"/>
      <c r="H90" s="30"/>
      <c r="I90" s="25" t="s">
        <v>34</v>
      </c>
      <c r="J90" s="26" t="str">
        <f>E22</f>
        <v xml:space="preserve"> </v>
      </c>
      <c r="K90" s="30"/>
      <c r="L90" s="53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0.32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53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29.28" customHeight="1">
      <c r="A92" s="28"/>
      <c r="B92" s="29"/>
      <c r="C92" s="158" t="s">
        <v>86</v>
      </c>
      <c r="D92" s="159"/>
      <c r="E92" s="159"/>
      <c r="F92" s="159"/>
      <c r="G92" s="159"/>
      <c r="H92" s="159"/>
      <c r="I92" s="159"/>
      <c r="J92" s="160" t="s">
        <v>87</v>
      </c>
      <c r="K92" s="159"/>
      <c r="L92" s="53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3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2.8" customHeight="1">
      <c r="A94" s="28"/>
      <c r="B94" s="29"/>
      <c r="C94" s="161" t="s">
        <v>88</v>
      </c>
      <c r="D94" s="30"/>
      <c r="E94" s="30"/>
      <c r="F94" s="30"/>
      <c r="G94" s="30"/>
      <c r="H94" s="30"/>
      <c r="I94" s="30"/>
      <c r="J94" s="100">
        <f>J113</f>
        <v>79881.87999999999</v>
      </c>
      <c r="K94" s="30"/>
      <c r="L94" s="53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3" t="s">
        <v>89</v>
      </c>
    </row>
    <row r="95" s="9" customFormat="1" ht="24.96" customHeight="1">
      <c r="A95" s="9"/>
      <c r="B95" s="162"/>
      <c r="C95" s="163"/>
      <c r="D95" s="164" t="s">
        <v>90</v>
      </c>
      <c r="E95" s="165"/>
      <c r="F95" s="165"/>
      <c r="G95" s="165"/>
      <c r="H95" s="165"/>
      <c r="I95" s="165"/>
      <c r="J95" s="166">
        <f>J114</f>
        <v>79881.87999999999</v>
      </c>
      <c r="K95" s="163"/>
      <c r="L95" s="16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53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="2" customFormat="1" ht="6.96" customHeight="1">
      <c r="A97" s="28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3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101" s="2" customFormat="1" ht="6.96" customHeight="1">
      <c r="A101" s="28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24.96" customHeight="1">
      <c r="A102" s="28"/>
      <c r="B102" s="29"/>
      <c r="C102" s="19" t="s">
        <v>91</v>
      </c>
      <c r="D102" s="30"/>
      <c r="E102" s="30"/>
      <c r="F102" s="30"/>
      <c r="G102" s="30"/>
      <c r="H102" s="30"/>
      <c r="I102" s="30"/>
      <c r="J102" s="30"/>
      <c r="K102" s="30"/>
      <c r="L102" s="53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6.96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53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12" customHeight="1">
      <c r="A104" s="28"/>
      <c r="B104" s="29"/>
      <c r="C104" s="25" t="s">
        <v>14</v>
      </c>
      <c r="D104" s="30"/>
      <c r="E104" s="30"/>
      <c r="F104" s="30"/>
      <c r="G104" s="30"/>
      <c r="H104" s="30"/>
      <c r="I104" s="30"/>
      <c r="J104" s="30"/>
      <c r="K104" s="30"/>
      <c r="L104" s="53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16.5" customHeight="1">
      <c r="A105" s="28"/>
      <c r="B105" s="29"/>
      <c r="C105" s="30"/>
      <c r="D105" s="30"/>
      <c r="E105" s="66" t="str">
        <f>E7</f>
        <v>Výměna UPS v žst. Bransouze</v>
      </c>
      <c r="F105" s="30"/>
      <c r="G105" s="30"/>
      <c r="H105" s="30"/>
      <c r="I105" s="30"/>
      <c r="J105" s="30"/>
      <c r="K105" s="30"/>
      <c r="L105" s="53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53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18</v>
      </c>
      <c r="D107" s="30"/>
      <c r="E107" s="30"/>
      <c r="F107" s="22" t="str">
        <f>F10</f>
        <v xml:space="preserve"> </v>
      </c>
      <c r="G107" s="30"/>
      <c r="H107" s="30"/>
      <c r="I107" s="25" t="s">
        <v>20</v>
      </c>
      <c r="J107" s="69" t="str">
        <f>IF(J10="","",J10)</f>
        <v>15. 6. 2022</v>
      </c>
      <c r="K107" s="30"/>
      <c r="L107" s="53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53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5.15" customHeight="1">
      <c r="A109" s="28"/>
      <c r="B109" s="29"/>
      <c r="C109" s="25" t="s">
        <v>22</v>
      </c>
      <c r="D109" s="30"/>
      <c r="E109" s="30"/>
      <c r="F109" s="22" t="str">
        <f>E13</f>
        <v>Správa železnic, státní organizace</v>
      </c>
      <c r="G109" s="30"/>
      <c r="H109" s="30"/>
      <c r="I109" s="25" t="s">
        <v>32</v>
      </c>
      <c r="J109" s="26" t="str">
        <f>E19</f>
        <v xml:space="preserve"> </v>
      </c>
      <c r="K109" s="30"/>
      <c r="L109" s="53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5.15" customHeight="1">
      <c r="A110" s="28"/>
      <c r="B110" s="29"/>
      <c r="C110" s="25" t="s">
        <v>28</v>
      </c>
      <c r="D110" s="30"/>
      <c r="E110" s="30"/>
      <c r="F110" s="22" t="str">
        <f>IF(E16="","",E16)</f>
        <v>AK signal Brno a.s.</v>
      </c>
      <c r="G110" s="30"/>
      <c r="H110" s="30"/>
      <c r="I110" s="25" t="s">
        <v>34</v>
      </c>
      <c r="J110" s="26" t="str">
        <f>E22</f>
        <v xml:space="preserve"> </v>
      </c>
      <c r="K110" s="30"/>
      <c r="L110" s="53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0.32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53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10" customFormat="1" ht="29.28" customHeight="1">
      <c r="A112" s="168"/>
      <c r="B112" s="169"/>
      <c r="C112" s="170" t="s">
        <v>92</v>
      </c>
      <c r="D112" s="171" t="s">
        <v>61</v>
      </c>
      <c r="E112" s="171" t="s">
        <v>57</v>
      </c>
      <c r="F112" s="171" t="s">
        <v>58</v>
      </c>
      <c r="G112" s="171" t="s">
        <v>93</v>
      </c>
      <c r="H112" s="171" t="s">
        <v>94</v>
      </c>
      <c r="I112" s="171" t="s">
        <v>95</v>
      </c>
      <c r="J112" s="172" t="s">
        <v>87</v>
      </c>
      <c r="K112" s="173" t="s">
        <v>96</v>
      </c>
      <c r="L112" s="174"/>
      <c r="M112" s="90" t="s">
        <v>1</v>
      </c>
      <c r="N112" s="91" t="s">
        <v>40</v>
      </c>
      <c r="O112" s="91" t="s">
        <v>97</v>
      </c>
      <c r="P112" s="91" t="s">
        <v>98</v>
      </c>
      <c r="Q112" s="91" t="s">
        <v>99</v>
      </c>
      <c r="R112" s="91" t="s">
        <v>100</v>
      </c>
      <c r="S112" s="91" t="s">
        <v>101</v>
      </c>
      <c r="T112" s="92" t="s">
        <v>102</v>
      </c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</row>
    <row r="113" s="2" customFormat="1" ht="22.8" customHeight="1">
      <c r="A113" s="28"/>
      <c r="B113" s="29"/>
      <c r="C113" s="97" t="s">
        <v>103</v>
      </c>
      <c r="D113" s="30"/>
      <c r="E113" s="30"/>
      <c r="F113" s="30"/>
      <c r="G113" s="30"/>
      <c r="H113" s="30"/>
      <c r="I113" s="30"/>
      <c r="J113" s="175">
        <f>BK113</f>
        <v>79881.87999999999</v>
      </c>
      <c r="K113" s="30"/>
      <c r="L113" s="34"/>
      <c r="M113" s="93"/>
      <c r="N113" s="176"/>
      <c r="O113" s="94"/>
      <c r="P113" s="177">
        <f>P114</f>
        <v>2</v>
      </c>
      <c r="Q113" s="94"/>
      <c r="R113" s="177">
        <f>R114</f>
        <v>0</v>
      </c>
      <c r="S113" s="94"/>
      <c r="T113" s="178">
        <f>T114</f>
        <v>0</v>
      </c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T113" s="13" t="s">
        <v>75</v>
      </c>
      <c r="AU113" s="13" t="s">
        <v>89</v>
      </c>
      <c r="BK113" s="179">
        <f>BK114</f>
        <v>79881.87999999999</v>
      </c>
    </row>
    <row r="114" s="11" customFormat="1" ht="25.92" customHeight="1">
      <c r="A114" s="11"/>
      <c r="B114" s="180"/>
      <c r="C114" s="181"/>
      <c r="D114" s="182" t="s">
        <v>75</v>
      </c>
      <c r="E114" s="183" t="s">
        <v>104</v>
      </c>
      <c r="F114" s="183" t="s">
        <v>105</v>
      </c>
      <c r="G114" s="181"/>
      <c r="H114" s="181"/>
      <c r="I114" s="181"/>
      <c r="J114" s="184">
        <f>BK114</f>
        <v>79881.87999999999</v>
      </c>
      <c r="K114" s="181"/>
      <c r="L114" s="185"/>
      <c r="M114" s="186"/>
      <c r="N114" s="187"/>
      <c r="O114" s="187"/>
      <c r="P114" s="188">
        <f>SUM(P115:P117)</f>
        <v>2</v>
      </c>
      <c r="Q114" s="187"/>
      <c r="R114" s="188">
        <f>SUM(R115:R117)</f>
        <v>0</v>
      </c>
      <c r="S114" s="187"/>
      <c r="T114" s="189">
        <f>SUM(T115:T117)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0" t="s">
        <v>81</v>
      </c>
      <c r="AT114" s="191" t="s">
        <v>75</v>
      </c>
      <c r="AU114" s="191" t="s">
        <v>76</v>
      </c>
      <c r="AY114" s="190" t="s">
        <v>106</v>
      </c>
      <c r="BK114" s="192">
        <f>SUM(BK115:BK117)</f>
        <v>79881.87999999999</v>
      </c>
    </row>
    <row r="115" s="2" customFormat="1" ht="16.5" customHeight="1">
      <c r="A115" s="28"/>
      <c r="B115" s="29"/>
      <c r="C115" s="193" t="s">
        <v>81</v>
      </c>
      <c r="D115" s="193" t="s">
        <v>107</v>
      </c>
      <c r="E115" s="194" t="s">
        <v>108</v>
      </c>
      <c r="F115" s="195" t="s">
        <v>109</v>
      </c>
      <c r="G115" s="196" t="s">
        <v>110</v>
      </c>
      <c r="H115" s="197">
        <v>1</v>
      </c>
      <c r="I115" s="198">
        <v>75457</v>
      </c>
      <c r="J115" s="198">
        <f>ROUND(I115*H115,2)</f>
        <v>75457</v>
      </c>
      <c r="K115" s="199"/>
      <c r="L115" s="200"/>
      <c r="M115" s="201" t="s">
        <v>1</v>
      </c>
      <c r="N115" s="202" t="s">
        <v>43</v>
      </c>
      <c r="O115" s="203">
        <v>0</v>
      </c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R115" s="205" t="s">
        <v>83</v>
      </c>
      <c r="AT115" s="205" t="s">
        <v>107</v>
      </c>
      <c r="AU115" s="205" t="s">
        <v>81</v>
      </c>
      <c r="AY115" s="13" t="s">
        <v>106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75457</v>
      </c>
      <c r="BH115" s="206">
        <f>IF(N115="sníž. přenesená",J115,0)</f>
        <v>0</v>
      </c>
      <c r="BI115" s="206">
        <f>IF(N115="nulová",J115,0)</f>
        <v>0</v>
      </c>
      <c r="BJ115" s="13" t="s">
        <v>111</v>
      </c>
      <c r="BK115" s="206">
        <f>ROUND(I115*H115,2)</f>
        <v>75457</v>
      </c>
      <c r="BL115" s="13" t="s">
        <v>81</v>
      </c>
      <c r="BM115" s="205" t="s">
        <v>112</v>
      </c>
    </row>
    <row r="116" s="2" customFormat="1" ht="16.5" customHeight="1">
      <c r="A116" s="28"/>
      <c r="B116" s="29"/>
      <c r="C116" s="207" t="s">
        <v>83</v>
      </c>
      <c r="D116" s="207" t="s">
        <v>113</v>
      </c>
      <c r="E116" s="208" t="s">
        <v>114</v>
      </c>
      <c r="F116" s="209" t="s">
        <v>115</v>
      </c>
      <c r="G116" s="210" t="s">
        <v>116</v>
      </c>
      <c r="H116" s="211">
        <v>2</v>
      </c>
      <c r="I116" s="212">
        <v>529.41999999999996</v>
      </c>
      <c r="J116" s="212">
        <f>ROUND(I116*H116,2)</f>
        <v>1058.8399999999999</v>
      </c>
      <c r="K116" s="213"/>
      <c r="L116" s="34"/>
      <c r="M116" s="214" t="s">
        <v>1</v>
      </c>
      <c r="N116" s="215" t="s">
        <v>43</v>
      </c>
      <c r="O116" s="203">
        <v>1</v>
      </c>
      <c r="P116" s="203">
        <f>O116*H116</f>
        <v>2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R116" s="205" t="s">
        <v>81</v>
      </c>
      <c r="AT116" s="205" t="s">
        <v>113</v>
      </c>
      <c r="AU116" s="205" t="s">
        <v>81</v>
      </c>
      <c r="AY116" s="13" t="s">
        <v>106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1058.8399999999999</v>
      </c>
      <c r="BH116" s="206">
        <f>IF(N116="sníž. přenesená",J116,0)</f>
        <v>0</v>
      </c>
      <c r="BI116" s="206">
        <f>IF(N116="nulová",J116,0)</f>
        <v>0</v>
      </c>
      <c r="BJ116" s="13" t="s">
        <v>111</v>
      </c>
      <c r="BK116" s="206">
        <f>ROUND(I116*H116,2)</f>
        <v>1058.8399999999999</v>
      </c>
      <c r="BL116" s="13" t="s">
        <v>81</v>
      </c>
      <c r="BM116" s="205" t="s">
        <v>117</v>
      </c>
    </row>
    <row r="117" s="2" customFormat="1" ht="16.5" customHeight="1">
      <c r="A117" s="28"/>
      <c r="B117" s="29"/>
      <c r="C117" s="207" t="s">
        <v>118</v>
      </c>
      <c r="D117" s="207" t="s">
        <v>113</v>
      </c>
      <c r="E117" s="208" t="s">
        <v>119</v>
      </c>
      <c r="F117" s="209" t="s">
        <v>120</v>
      </c>
      <c r="G117" s="210" t="s">
        <v>121</v>
      </c>
      <c r="H117" s="211">
        <v>172</v>
      </c>
      <c r="I117" s="212">
        <v>19.57</v>
      </c>
      <c r="J117" s="212">
        <f>ROUND(I117*H117,2)</f>
        <v>3366.04</v>
      </c>
      <c r="K117" s="213"/>
      <c r="L117" s="34"/>
      <c r="M117" s="216" t="s">
        <v>1</v>
      </c>
      <c r="N117" s="217" t="s">
        <v>43</v>
      </c>
      <c r="O117" s="218">
        <v>0</v>
      </c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205" t="s">
        <v>81</v>
      </c>
      <c r="AT117" s="205" t="s">
        <v>113</v>
      </c>
      <c r="AU117" s="205" t="s">
        <v>81</v>
      </c>
      <c r="AY117" s="13" t="s">
        <v>106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3366.04</v>
      </c>
      <c r="BH117" s="206">
        <f>IF(N117="sníž. přenesená",J117,0)</f>
        <v>0</v>
      </c>
      <c r="BI117" s="206">
        <f>IF(N117="nulová",J117,0)</f>
        <v>0</v>
      </c>
      <c r="BJ117" s="13" t="s">
        <v>111</v>
      </c>
      <c r="BK117" s="206">
        <f>ROUND(I117*H117,2)</f>
        <v>3366.04</v>
      </c>
      <c r="BL117" s="13" t="s">
        <v>81</v>
      </c>
      <c r="BM117" s="205" t="s">
        <v>122</v>
      </c>
    </row>
    <row r="118" s="2" customFormat="1" ht="6.96" customHeight="1">
      <c r="A118" s="28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34"/>
      <c r="M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</sheetData>
  <sheetProtection sheet="1" autoFilter="0" formatColumns="0" formatRows="0" objects="1" scenarios="1" spinCount="100000" saltValue="e2WXCpoaGAZbEJe5oC474vyNcCcpO8Qv03yPKUwKZkTSl+qkjkSYx48a0jiXSRA2qPdplvvK21HlWnDocsadFQ==" hashValue="Z5Mxn7MaDMHk0TEZq46Y7MkkQaCnNTRdwVOUva7OJqkCT8dwc7BW50+fSlVnXOu6TbgurRAWVkq58XlACTQ45A==" algorithmName="SHA-512" password="CC35"/>
  <autoFilter ref="C112:K117"/>
  <mergeCells count="5">
    <mergeCell ref="E7:H7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2022-06-16T07:28:29Z</dcterms:created>
  <dcterms:modified xsi:type="dcterms:W3CDTF">2022-06-16T07:28:34Z</dcterms:modified>
</cp:coreProperties>
</file>